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5" i="2" l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F5" i="2"/>
  <c r="F7" i="2"/>
  <c r="B2" i="2" l="1"/>
  <c r="G17" i="1"/>
  <c r="G14" i="1"/>
  <c r="G11" i="1"/>
  <c r="J8" i="1" s="1"/>
  <c r="F14" i="2"/>
  <c r="F13" i="2"/>
  <c r="F12" i="2"/>
  <c r="F11" i="2"/>
  <c r="F10" i="2"/>
  <c r="F9" i="2"/>
  <c r="F8" i="2"/>
  <c r="F6" i="2"/>
  <c r="H35" i="1"/>
  <c r="G19" i="1"/>
  <c r="G18" i="1"/>
  <c r="G16" i="1"/>
  <c r="G15" i="1"/>
  <c r="G13" i="1"/>
  <c r="G12" i="1"/>
  <c r="G10" i="1"/>
  <c r="B5" i="2" l="1"/>
  <c r="G2" i="2"/>
  <c r="G5" i="2" s="1"/>
  <c r="B9" i="2"/>
  <c r="B13" i="2"/>
  <c r="B6" i="2"/>
  <c r="B10" i="2"/>
  <c r="B14" i="2"/>
  <c r="B7" i="2"/>
  <c r="B11" i="2"/>
  <c r="B8" i="2"/>
  <c r="B12" i="2"/>
  <c r="L19" i="1"/>
  <c r="L18" i="1"/>
  <c r="L17" i="1"/>
  <c r="L16" i="1"/>
  <c r="L15" i="1"/>
  <c r="L14" i="1"/>
  <c r="L13" i="1"/>
  <c r="L12" i="1"/>
  <c r="L11" i="1"/>
  <c r="L10" i="1"/>
  <c r="J10" i="1"/>
  <c r="G11" i="2" l="1"/>
  <c r="G12" i="2"/>
  <c r="H12" i="2" s="1"/>
  <c r="G10" i="2"/>
  <c r="H10" i="2"/>
  <c r="H11" i="2"/>
  <c r="D2" i="2"/>
  <c r="D7" i="2" s="1"/>
  <c r="I7" i="2" s="1"/>
  <c r="J7" i="2" s="1"/>
  <c r="G8" i="2"/>
  <c r="H8" i="2" s="1"/>
  <c r="G13" i="2"/>
  <c r="H13" i="2" s="1"/>
  <c r="H5" i="2"/>
  <c r="G7" i="2"/>
  <c r="H7" i="2" s="1"/>
  <c r="G6" i="2"/>
  <c r="H6" i="2" s="1"/>
  <c r="G14" i="2"/>
  <c r="H14" i="2" s="1"/>
  <c r="G9" i="2"/>
  <c r="H9" i="2" s="1"/>
  <c r="D11" i="2"/>
  <c r="I11" i="2" s="1"/>
  <c r="J11" i="2" s="1"/>
  <c r="J12" i="1"/>
  <c r="K12" i="1" s="1"/>
  <c r="K10" i="1"/>
  <c r="J11" i="1"/>
  <c r="K11" i="1"/>
  <c r="J19" i="1"/>
  <c r="K19" i="1" s="1"/>
  <c r="J15" i="1"/>
  <c r="K15" i="1" s="1"/>
  <c r="J18" i="1"/>
  <c r="K18" i="1" s="1"/>
  <c r="J14" i="1"/>
  <c r="K14" i="1" s="1"/>
  <c r="J17" i="1"/>
  <c r="K17" i="1" s="1"/>
  <c r="J13" i="1"/>
  <c r="K13" i="1" s="1"/>
  <c r="J16" i="1"/>
  <c r="K16" i="1" s="1"/>
  <c r="D5" i="2" l="1"/>
  <c r="E5" i="2" s="1"/>
  <c r="D6" i="2"/>
  <c r="I6" i="2" s="1"/>
  <c r="J6" i="2" s="1"/>
  <c r="D14" i="2"/>
  <c r="I14" i="2" s="1"/>
  <c r="J14" i="2" s="1"/>
  <c r="D9" i="2"/>
  <c r="I9" i="2" s="1"/>
  <c r="J9" i="2" s="1"/>
  <c r="D12" i="2"/>
  <c r="I12" i="2" s="1"/>
  <c r="J12" i="2" s="1"/>
  <c r="D10" i="2"/>
  <c r="I10" i="2" s="1"/>
  <c r="J10" i="2" s="1"/>
  <c r="D8" i="2"/>
  <c r="I8" i="2" s="1"/>
  <c r="J8" i="2" s="1"/>
  <c r="D13" i="2"/>
  <c r="I13" i="2" s="1"/>
  <c r="J13" i="2" s="1"/>
  <c r="E7" i="2"/>
  <c r="E11" i="2"/>
  <c r="E14" i="2"/>
  <c r="E9" i="2" l="1"/>
  <c r="E10" i="2"/>
  <c r="E6" i="2"/>
  <c r="E13" i="2"/>
  <c r="I5" i="2"/>
  <c r="J5" i="2" s="1"/>
  <c r="E12" i="2"/>
  <c r="E8" i="2"/>
</calcChain>
</file>

<file path=xl/sharedStrings.xml><?xml version="1.0" encoding="utf-8"?>
<sst xmlns="http://schemas.openxmlformats.org/spreadsheetml/2006/main" count="61" uniqueCount="56">
  <si>
    <t>Ideal V</t>
  </si>
  <si>
    <t>Ideal Abs</t>
  </si>
  <si>
    <t>Source V</t>
  </si>
  <si>
    <t>Source Abs</t>
  </si>
  <si>
    <t>Comp Input V</t>
  </si>
  <si>
    <t>Observed Abs</t>
  </si>
  <si>
    <t>80mV</t>
  </si>
  <si>
    <t>25.3mV</t>
  </si>
  <si>
    <t>16mV</t>
  </si>
  <si>
    <t>8mV</t>
  </si>
  <si>
    <t>5.048mV</t>
  </si>
  <si>
    <t>2.53mV</t>
  </si>
  <si>
    <t>1.596mV</t>
  </si>
  <si>
    <t>.8mV</t>
  </si>
  <si>
    <t>s</t>
  </si>
  <si>
    <t>Ideal case</t>
  </si>
  <si>
    <t>Input Grounded</t>
  </si>
  <si>
    <t>Ramp Pot</t>
  </si>
  <si>
    <t>22kohms</t>
  </si>
  <si>
    <t>Gain Pot</t>
  </si>
  <si>
    <t>Gain ~ 1</t>
  </si>
  <si>
    <t xml:space="preserve">Offset Pot </t>
  </si>
  <si>
    <t>Auto Adj to 2.916 mV</t>
  </si>
  <si>
    <t>Air</t>
  </si>
  <si>
    <t>Conversion  Factor</t>
  </si>
  <si>
    <t>Timer Counts</t>
  </si>
  <si>
    <t>(65535 timer counts/4 abs)</t>
  </si>
  <si>
    <t>Changed source</t>
  </si>
  <si>
    <t>Comp +</t>
  </si>
  <si>
    <t>Comp -</t>
  </si>
  <si>
    <t>?</t>
  </si>
  <si>
    <t>Slope</t>
  </si>
  <si>
    <t>Intercept</t>
  </si>
  <si>
    <t xml:space="preserve">In </t>
  </si>
  <si>
    <t>Comp</t>
  </si>
  <si>
    <t>Difference
 V1 - V2</t>
  </si>
  <si>
    <t>V3 = V1 + Offset</t>
  </si>
  <si>
    <t>Difference
A1 - A2</t>
  </si>
  <si>
    <t>V4
Comparator Input</t>
  </si>
  <si>
    <t>V5 = m V1 + b
Compare V4 to V5</t>
  </si>
  <si>
    <t>b =</t>
  </si>
  <si>
    <t>m =</t>
  </si>
  <si>
    <t>Adj Factor =</t>
  </si>
  <si>
    <t>Offset =</t>
  </si>
  <si>
    <t>Difference
V4 - V5</t>
  </si>
  <si>
    <t>V1 
Injected Voltage</t>
  </si>
  <si>
    <t>A1 
Absorbance calculated using V1</t>
  </si>
  <si>
    <t>A2
Reported Absorbance</t>
  </si>
  <si>
    <t>A3
Absorbance calculated using V3</t>
  </si>
  <si>
    <t>V2
Voltage calculated using A2</t>
  </si>
  <si>
    <t>Vo</t>
  </si>
  <si>
    <t>Difference
A1 - A3</t>
  </si>
  <si>
    <t>A2</t>
  </si>
  <si>
    <t>A1</t>
  </si>
  <si>
    <t>V4</t>
  </si>
  <si>
    <t>V5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</si>
</sst>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E+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1" fontId="1" fillId="0" borderId="0" xfId="0" applyNumberFormat="1" applyFont="1"/>
    <xf numFmtId="0" fontId="2" fillId="0" borderId="0" xfId="0" applyFont="1"/>
    <xf numFmtId="11" fontId="2" fillId="0" borderId="0" xfId="0" applyNumberFormat="1" applyFont="1"/>
    <xf numFmtId="0" fontId="8" fillId="0" borderId="0" xfId="0" applyFont="1"/>
    <xf numFmtId="11" fontId="8" fillId="0" borderId="0" xfId="0" applyNumberFormat="1" applyFont="1"/>
    <xf numFmtId="0" fontId="1" fillId="0" borderId="0" xfId="0" applyFont="1" applyAlignment="1">
      <alignment horizontal="right" vertical="top"/>
    </xf>
    <xf numFmtId="11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165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1" fontId="3" fillId="0" borderId="0" xfId="0" applyNumberFormat="1" applyFont="1" applyAlignment="1">
      <alignment horizontal="right" vertical="top"/>
    </xf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Sheet1!$G$37:$G$45</c:f>
              <c:numCache>
                <c:formatCode>General</c:formatCode>
                <c:ptCount val="9"/>
                <c:pt idx="0">
                  <c:v>8.0500000000000007</c:v>
                </c:pt>
                <c:pt idx="1">
                  <c:v>2.5299999999999998</c:v>
                </c:pt>
                <c:pt idx="2">
                  <c:v>0.80300000000000005</c:v>
                </c:pt>
                <c:pt idx="3">
                  <c:v>0.252</c:v>
                </c:pt>
                <c:pt idx="4">
                  <c:v>6.7000000000000004E-2</c:v>
                </c:pt>
                <c:pt idx="5">
                  <c:v>2.6599999999999999E-2</c:v>
                </c:pt>
                <c:pt idx="6">
                  <c:v>1.55E-2</c:v>
                </c:pt>
                <c:pt idx="7">
                  <c:v>8.2000000000000007E-3</c:v>
                </c:pt>
                <c:pt idx="8">
                  <c:v>5.3E-3</c:v>
                </c:pt>
              </c:numCache>
            </c:numRef>
          </c:xVal>
          <c:yVal>
            <c:numRef>
              <c:f>Sheet1!$H$37:$H$45</c:f>
              <c:numCache>
                <c:formatCode>General</c:formatCode>
                <c:ptCount val="9"/>
                <c:pt idx="0">
                  <c:v>8.5030000000000001</c:v>
                </c:pt>
                <c:pt idx="1">
                  <c:v>2.6760000000000002</c:v>
                </c:pt>
                <c:pt idx="2">
                  <c:v>0.84899999999999998</c:v>
                </c:pt>
                <c:pt idx="3">
                  <c:v>0.26900000000000002</c:v>
                </c:pt>
                <c:pt idx="4">
                  <c:v>7.2999999999999995E-2</c:v>
                </c:pt>
                <c:pt idx="5">
                  <c:v>3.1E-2</c:v>
                </c:pt>
                <c:pt idx="6">
                  <c:v>2.5399999999999999E-2</c:v>
                </c:pt>
                <c:pt idx="7">
                  <c:v>1.7649999999999999E-2</c:v>
                </c:pt>
                <c:pt idx="8">
                  <c:v>1.465E-2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05696"/>
        <c:axId val="76607488"/>
      </c:scatterChart>
      <c:valAx>
        <c:axId val="76605696"/>
        <c:scaling>
          <c:orientation val="minMax"/>
          <c:max val="0.1"/>
        </c:scaling>
        <c:delete val="0"/>
        <c:axPos val="b"/>
        <c:numFmt formatCode="General" sourceLinked="1"/>
        <c:majorTickMark val="out"/>
        <c:minorTickMark val="none"/>
        <c:tickLblPos val="nextTo"/>
        <c:crossAx val="76607488"/>
        <c:crosses val="autoZero"/>
        <c:crossBetween val="midCat"/>
      </c:valAx>
      <c:valAx>
        <c:axId val="76607488"/>
        <c:scaling>
          <c:orientation val="minMax"/>
          <c:max val="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6056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Sheet1!$G$22:$G$30</c:f>
              <c:numCache>
                <c:formatCode>General</c:formatCode>
                <c:ptCount val="9"/>
                <c:pt idx="0">
                  <c:v>0</c:v>
                </c:pt>
                <c:pt idx="1">
                  <c:v>0.50267535919205064</c:v>
                </c:pt>
                <c:pt idx="2">
                  <c:v>1.5043953395863245</c:v>
                </c:pt>
                <c:pt idx="3">
                  <c:v>2.0797210776670423</c:v>
                </c:pt>
                <c:pt idx="4">
                  <c:v>2.4809142437368017</c:v>
                </c:pt>
                <c:pt idx="5">
                  <c:v>2.7154641821975769</c:v>
                </c:pt>
                <c:pt idx="6">
                  <c:v>2.991982027984152</c:v>
                </c:pt>
                <c:pt idx="7">
                  <c:v>3.1815200107670796</c:v>
                </c:pt>
                <c:pt idx="8">
                  <c:v>3.5078558716958308</c:v>
                </c:pt>
              </c:numCache>
            </c:numRef>
          </c:xVal>
          <c:yVal>
            <c:numRef>
              <c:f>Sheet1!$H$22:$H$30</c:f>
              <c:numCache>
                <c:formatCode>General</c:formatCode>
                <c:ptCount val="9"/>
                <c:pt idx="0">
                  <c:v>0</c:v>
                </c:pt>
                <c:pt idx="1">
                  <c:v>0.50267535919205064</c:v>
                </c:pt>
                <c:pt idx="2">
                  <c:v>1.5100736350474</c:v>
                </c:pt>
                <c:pt idx="3">
                  <c:v>2.0905561781469806</c:v>
                </c:pt>
                <c:pt idx="4">
                  <c:v>2.4929012212477462</c:v>
                </c:pt>
                <c:pt idx="5">
                  <c:v>2.5932315373390313</c:v>
                </c:pt>
                <c:pt idx="6">
                  <c:v>2.7713690373378435</c:v>
                </c:pt>
                <c:pt idx="7">
                  <c:v>2.8655566810153763</c:v>
                </c:pt>
                <c:pt idx="8">
                  <c:v>2.9873863505547944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08256"/>
        <c:axId val="77034624"/>
      </c:scatterChart>
      <c:valAx>
        <c:axId val="770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34624"/>
        <c:crosses val="autoZero"/>
        <c:crossBetween val="midCat"/>
      </c:valAx>
      <c:valAx>
        <c:axId val="77034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082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Timer Counts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84707972109547"/>
          <c:y val="0.24182505204090868"/>
          <c:w val="0.81666295500941166"/>
          <c:h val="0.6141999275952575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Sheet1!$F$9</c:f>
              <c:strCache>
                <c:ptCount val="1"/>
                <c:pt idx="0">
                  <c:v>Timer Counts</c:v>
                </c:pt>
              </c:strCache>
            </c:strRef>
          </c:tx>
          <c:xVal>
            <c:numRef>
              <c:f>Sheet1!$E$10:$E$19</c:f>
              <c:numCache>
                <c:formatCode>General</c:formatCode>
                <c:ptCount val="10"/>
                <c:pt idx="0">
                  <c:v>8.0500000000000007</c:v>
                </c:pt>
                <c:pt idx="1">
                  <c:v>2.5299999999999998</c:v>
                </c:pt>
                <c:pt idx="2">
                  <c:v>0.80300000000000005</c:v>
                </c:pt>
                <c:pt idx="3">
                  <c:v>0.252</c:v>
                </c:pt>
                <c:pt idx="4" formatCode="0.00E+00">
                  <c:v>6.7000000000000004E-2</c:v>
                </c:pt>
                <c:pt idx="5" formatCode="0.00E+00">
                  <c:v>2.6599999999999999E-2</c:v>
                </c:pt>
                <c:pt idx="6" formatCode="0.00E+00">
                  <c:v>1.55E-2</c:v>
                </c:pt>
                <c:pt idx="7" formatCode="0.00E+00">
                  <c:v>8.2000000000000007E-3</c:v>
                </c:pt>
                <c:pt idx="8" formatCode="0.00E+00">
                  <c:v>5.3E-3</c:v>
                </c:pt>
                <c:pt idx="9" formatCode="0.00E+00">
                  <c:v>2.5000000000000001E-3</c:v>
                </c:pt>
              </c:numCache>
            </c:numRef>
          </c:xVal>
          <c:yVal>
            <c:numRef>
              <c:f>Sheet1!$F$10:$F$19</c:f>
              <c:numCache>
                <c:formatCode>General</c:formatCode>
                <c:ptCount val="10"/>
                <c:pt idx="0">
                  <c:v>2120</c:v>
                </c:pt>
                <c:pt idx="1">
                  <c:v>10159</c:v>
                </c:pt>
                <c:pt idx="2">
                  <c:v>18184</c:v>
                </c:pt>
                <c:pt idx="3">
                  <c:v>26280</c:v>
                </c:pt>
                <c:pt idx="4">
                  <c:v>35589</c:v>
                </c:pt>
                <c:pt idx="5">
                  <c:v>42015</c:v>
                </c:pt>
                <c:pt idx="6">
                  <c:v>43625</c:v>
                </c:pt>
                <c:pt idx="7">
                  <c:v>46465</c:v>
                </c:pt>
                <c:pt idx="8">
                  <c:v>47975</c:v>
                </c:pt>
                <c:pt idx="9">
                  <c:v>49921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050624"/>
        <c:axId val="77052160"/>
      </c:scatterChart>
      <c:valAx>
        <c:axId val="7705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052160"/>
        <c:crosses val="autoZero"/>
        <c:crossBetween val="midCat"/>
      </c:valAx>
      <c:valAx>
        <c:axId val="7705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50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0553779262440678"/>
          <c:y val="0.43359806317313782"/>
          <c:w val="0.28368779660118243"/>
          <c:h val="0.1039247895737170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35</xdr:row>
      <xdr:rowOff>38100</xdr:rowOff>
    </xdr:from>
    <xdr:to>
      <xdr:col>14</xdr:col>
      <xdr:colOff>371475</xdr:colOff>
      <xdr:row>49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295275</xdr:colOff>
      <xdr:row>19</xdr:row>
      <xdr:rowOff>142875</xdr:rowOff>
    </xdr:from>
    <xdr:to>
      <xdr:col>14</xdr:col>
      <xdr:colOff>342900</xdr:colOff>
      <xdr:row>34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</xdr:row>
      <xdr:rowOff>85724</xdr:rowOff>
    </xdr:from>
    <xdr:to>
      <xdr:col>5</xdr:col>
      <xdr:colOff>133350</xdr:colOff>
      <xdr:row>39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abSelected="1" topLeftCell="C22" workbookViewId="0">
      <selection activeCell="H37" sqref="H37"/>
    </sheetView>
  </sheetViews>
  <sheetFormatPr defaultRowHeight="12" x14ac:dyDescent="0.2"/>
  <cols>
    <col min="1" max="2" width="9.140625" style="1"/>
    <col min="3" max="3" width="11" style="1" customWidth="1"/>
    <col min="4" max="4" width="12" style="1" customWidth="1"/>
    <col min="5" max="6" width="14.85546875" style="1" customWidth="1"/>
    <col min="7" max="7" width="12.5703125" style="1" customWidth="1"/>
    <col min="8" max="9" width="14.7109375" style="1" customWidth="1"/>
    <col min="10" max="10" width="14.85546875" style="1" customWidth="1"/>
    <col min="11" max="11" width="10.5703125" style="1" customWidth="1"/>
    <col min="12" max="16384" width="9.140625" style="1"/>
  </cols>
  <sheetData>
    <row r="2" spans="1:12" x14ac:dyDescent="0.2">
      <c r="A2" s="1" t="s">
        <v>16</v>
      </c>
      <c r="C2" s="1" t="s">
        <v>17</v>
      </c>
      <c r="D2" s="1">
        <v>195</v>
      </c>
      <c r="E2" s="1" t="s">
        <v>18</v>
      </c>
    </row>
    <row r="3" spans="1:12" x14ac:dyDescent="0.2">
      <c r="C3" s="1" t="s">
        <v>19</v>
      </c>
      <c r="D3" s="1">
        <v>206</v>
      </c>
      <c r="E3" s="1" t="s">
        <v>20</v>
      </c>
      <c r="I3" s="1" t="s">
        <v>24</v>
      </c>
      <c r="J3" s="1">
        <v>16383</v>
      </c>
      <c r="K3" s="1" t="s">
        <v>26</v>
      </c>
    </row>
    <row r="4" spans="1:12" x14ac:dyDescent="0.2">
      <c r="C4" s="1" t="s">
        <v>21</v>
      </c>
      <c r="D4" s="1">
        <v>70</v>
      </c>
      <c r="E4" s="1" t="s">
        <v>22</v>
      </c>
    </row>
    <row r="5" spans="1:12" x14ac:dyDescent="0.2">
      <c r="C5" s="1" t="s">
        <v>28</v>
      </c>
      <c r="D5" s="3" t="s">
        <v>30</v>
      </c>
    </row>
    <row r="6" spans="1:12" x14ac:dyDescent="0.2">
      <c r="C6" s="1" t="s">
        <v>29</v>
      </c>
      <c r="D6" s="3" t="s">
        <v>30</v>
      </c>
    </row>
    <row r="7" spans="1:12" x14ac:dyDescent="0.2">
      <c r="C7" s="1" t="s">
        <v>50</v>
      </c>
      <c r="D7" s="3" t="s">
        <v>30</v>
      </c>
    </row>
    <row r="8" spans="1:12" x14ac:dyDescent="0.2">
      <c r="C8" s="1" t="s">
        <v>15</v>
      </c>
      <c r="E8" s="1" t="s">
        <v>14</v>
      </c>
      <c r="G8" s="5">
        <v>8.0500000000000007</v>
      </c>
      <c r="J8" s="1">
        <f>G11/I11</f>
        <v>1.0237787356253578</v>
      </c>
    </row>
    <row r="9" spans="1:12" x14ac:dyDescent="0.2">
      <c r="C9" s="1" t="s">
        <v>0</v>
      </c>
      <c r="D9" s="1" t="s">
        <v>1</v>
      </c>
      <c r="E9" s="1" t="s">
        <v>2</v>
      </c>
      <c r="F9" s="1" t="s">
        <v>25</v>
      </c>
      <c r="G9" s="1" t="s">
        <v>3</v>
      </c>
      <c r="H9" s="1" t="s">
        <v>4</v>
      </c>
      <c r="I9" s="1" t="s">
        <v>5</v>
      </c>
    </row>
    <row r="10" spans="1:12" x14ac:dyDescent="0.2">
      <c r="B10" s="1" t="s">
        <v>23</v>
      </c>
      <c r="C10" s="1">
        <v>8</v>
      </c>
      <c r="D10" s="1">
        <v>0</v>
      </c>
      <c r="E10" s="5">
        <v>8.0500000000000007</v>
      </c>
      <c r="F10" s="1">
        <v>2120</v>
      </c>
      <c r="G10" s="1">
        <f>LOG(G$8/E10)</f>
        <v>0</v>
      </c>
      <c r="H10" s="1">
        <v>8.5030000000000001</v>
      </c>
      <c r="I10" s="5">
        <v>0</v>
      </c>
      <c r="J10" s="1">
        <f>J8*I10</f>
        <v>0</v>
      </c>
      <c r="K10" s="1">
        <f t="shared" ref="K10:K11" si="0">G10-J10</f>
        <v>0</v>
      </c>
      <c r="L10" s="1">
        <f>H10-E10</f>
        <v>0.4529999999999994</v>
      </c>
    </row>
    <row r="11" spans="1:12" x14ac:dyDescent="0.2">
      <c r="C11" s="1">
        <v>2.5299999999999998</v>
      </c>
      <c r="D11" s="1">
        <v>0.5</v>
      </c>
      <c r="E11" s="5">
        <v>2.5299999999999998</v>
      </c>
      <c r="F11" s="1">
        <v>10159</v>
      </c>
      <c r="G11" s="1">
        <f>LOG(G$8/E11)</f>
        <v>0.50267535919205064</v>
      </c>
      <c r="H11" s="1">
        <v>2.6760000000000002</v>
      </c>
      <c r="I11" s="5">
        <v>0.49099999999999999</v>
      </c>
      <c r="J11" s="1">
        <f>J8*I11</f>
        <v>0.50267535919205064</v>
      </c>
      <c r="K11" s="1">
        <f t="shared" si="0"/>
        <v>0</v>
      </c>
      <c r="L11" s="1">
        <f t="shared" ref="L11:L19" si="1">H11-E11</f>
        <v>0.14600000000000035</v>
      </c>
    </row>
    <row r="12" spans="1:12" x14ac:dyDescent="0.2">
      <c r="C12" s="1">
        <v>0.8</v>
      </c>
      <c r="D12" s="1">
        <v>1</v>
      </c>
      <c r="E12" s="5">
        <v>0.80300000000000005</v>
      </c>
      <c r="F12" s="1">
        <v>18184</v>
      </c>
      <c r="G12" s="1">
        <f t="shared" ref="G12:G19" si="2">LOG(G$8/E12)</f>
        <v>1.0010803350891875</v>
      </c>
      <c r="H12" s="1">
        <v>0.84899999999999998</v>
      </c>
      <c r="I12" s="5">
        <v>0.98099999999999998</v>
      </c>
      <c r="J12" s="1">
        <f t="shared" ref="J12:J19" si="3">J$8*I12</f>
        <v>1.004326939648476</v>
      </c>
      <c r="K12" s="1">
        <f>G12-J12</f>
        <v>-3.2466045592884907E-3</v>
      </c>
      <c r="L12" s="1">
        <f t="shared" si="1"/>
        <v>4.599999999999993E-2</v>
      </c>
    </row>
    <row r="13" spans="1:12" x14ac:dyDescent="0.2">
      <c r="C13" s="1">
        <v>0.253</v>
      </c>
      <c r="D13" s="1">
        <v>1.5</v>
      </c>
      <c r="E13" s="5">
        <v>0.252</v>
      </c>
      <c r="F13" s="1">
        <v>26280</v>
      </c>
      <c r="G13" s="1">
        <f t="shared" si="2"/>
        <v>1.5043953395863245</v>
      </c>
      <c r="H13" s="1">
        <v>0.26900000000000002</v>
      </c>
      <c r="I13" s="5">
        <v>1.4750000000000001</v>
      </c>
      <c r="J13" s="1">
        <f t="shared" si="3"/>
        <v>1.5100736350474029</v>
      </c>
      <c r="K13" s="1">
        <f t="shared" ref="K13:K19" si="4">G13-J13</f>
        <v>-5.678295461078342E-3</v>
      </c>
      <c r="L13" s="1">
        <f t="shared" si="1"/>
        <v>1.7000000000000015E-2</v>
      </c>
    </row>
    <row r="14" spans="1:12" x14ac:dyDescent="0.2">
      <c r="C14" s="1" t="s">
        <v>6</v>
      </c>
      <c r="D14" s="1">
        <v>2</v>
      </c>
      <c r="E14" s="6">
        <v>6.7000000000000004E-2</v>
      </c>
      <c r="F14" s="1">
        <v>35589</v>
      </c>
      <c r="G14" s="1">
        <f>LOG(G$8/E14)</f>
        <v>2.0797210776670423</v>
      </c>
      <c r="H14" s="2">
        <v>7.2999999999999995E-2</v>
      </c>
      <c r="I14" s="5">
        <v>2.0419999999999998</v>
      </c>
      <c r="J14" s="1">
        <f t="shared" si="3"/>
        <v>2.0905561781469806</v>
      </c>
      <c r="K14" s="1">
        <f t="shared" si="4"/>
        <v>-1.0835100479938298E-2</v>
      </c>
      <c r="L14" s="1">
        <f t="shared" si="1"/>
        <v>5.9999999999999915E-3</v>
      </c>
    </row>
    <row r="15" spans="1:12" x14ac:dyDescent="0.2">
      <c r="C15" s="1" t="s">
        <v>7</v>
      </c>
      <c r="D15" s="1">
        <v>2.5</v>
      </c>
      <c r="E15" s="6">
        <v>2.6599999999999999E-2</v>
      </c>
      <c r="F15" s="1">
        <v>42015</v>
      </c>
      <c r="G15" s="1">
        <f t="shared" si="2"/>
        <v>2.4809142437368017</v>
      </c>
      <c r="H15" s="2">
        <v>3.1E-2</v>
      </c>
      <c r="I15" s="5">
        <v>2.4350000000000001</v>
      </c>
      <c r="J15" s="1">
        <f t="shared" si="3"/>
        <v>2.4929012212477462</v>
      </c>
      <c r="K15" s="1">
        <f t="shared" si="4"/>
        <v>-1.1986977510944463E-2</v>
      </c>
      <c r="L15" s="1">
        <f t="shared" si="1"/>
        <v>4.4000000000000011E-3</v>
      </c>
    </row>
    <row r="16" spans="1:12" x14ac:dyDescent="0.2">
      <c r="A16" s="1" t="s">
        <v>27</v>
      </c>
      <c r="C16" s="1" t="s">
        <v>8</v>
      </c>
      <c r="D16" s="1">
        <v>2.7</v>
      </c>
      <c r="E16" s="6">
        <v>1.55E-2</v>
      </c>
      <c r="F16" s="1">
        <v>43625</v>
      </c>
      <c r="G16" s="1">
        <f t="shared" si="2"/>
        <v>2.7154641821975769</v>
      </c>
      <c r="H16" s="2">
        <v>2.5399999999999999E-2</v>
      </c>
      <c r="I16" s="5">
        <v>2.5329999999999999</v>
      </c>
      <c r="J16" s="1">
        <f t="shared" si="3"/>
        <v>2.5932315373390313</v>
      </c>
      <c r="K16" s="1">
        <f t="shared" si="4"/>
        <v>0.12223264485854557</v>
      </c>
      <c r="L16" s="1">
        <f t="shared" si="1"/>
        <v>9.8999999999999991E-3</v>
      </c>
    </row>
    <row r="17" spans="3:12" x14ac:dyDescent="0.2">
      <c r="C17" s="1" t="s">
        <v>9</v>
      </c>
      <c r="D17" s="1">
        <v>3</v>
      </c>
      <c r="E17" s="6">
        <v>8.2000000000000007E-3</v>
      </c>
      <c r="F17" s="1">
        <v>46465</v>
      </c>
      <c r="G17" s="1">
        <f>LOG(G$8/E17)</f>
        <v>2.991982027984152</v>
      </c>
      <c r="H17" s="2">
        <v>1.7649999999999999E-2</v>
      </c>
      <c r="I17" s="5">
        <v>2.7069999999999999</v>
      </c>
      <c r="J17" s="1">
        <f t="shared" si="3"/>
        <v>2.7713690373378435</v>
      </c>
      <c r="K17" s="1">
        <f t="shared" si="4"/>
        <v>0.22061299064630857</v>
      </c>
      <c r="L17" s="1">
        <f t="shared" si="1"/>
        <v>9.4499999999999983E-3</v>
      </c>
    </row>
    <row r="18" spans="3:12" x14ac:dyDescent="0.2">
      <c r="C18" s="1" t="s">
        <v>10</v>
      </c>
      <c r="D18" s="1">
        <v>3.2</v>
      </c>
      <c r="E18" s="6">
        <v>5.3E-3</v>
      </c>
      <c r="F18" s="1">
        <v>47975</v>
      </c>
      <c r="G18" s="1">
        <f t="shared" si="2"/>
        <v>3.1815200107670796</v>
      </c>
      <c r="H18" s="2">
        <v>1.465E-2</v>
      </c>
      <c r="I18" s="5">
        <v>2.7989999999999999</v>
      </c>
      <c r="J18" s="1">
        <f t="shared" si="3"/>
        <v>2.8655566810153763</v>
      </c>
      <c r="K18" s="1">
        <f t="shared" si="4"/>
        <v>0.31596332975170327</v>
      </c>
      <c r="L18" s="1">
        <f t="shared" si="1"/>
        <v>9.3500000000000007E-3</v>
      </c>
    </row>
    <row r="19" spans="3:12" x14ac:dyDescent="0.2">
      <c r="C19" s="1" t="s">
        <v>11</v>
      </c>
      <c r="D19" s="1">
        <v>3.5</v>
      </c>
      <c r="E19" s="6">
        <v>2.5000000000000001E-3</v>
      </c>
      <c r="F19" s="1">
        <v>49921</v>
      </c>
      <c r="G19" s="1">
        <f t="shared" si="2"/>
        <v>3.5078558716958308</v>
      </c>
      <c r="H19" s="2">
        <v>1.1650000000000001E-2</v>
      </c>
      <c r="I19" s="5">
        <v>2.9180000000000001</v>
      </c>
      <c r="J19" s="1">
        <f t="shared" si="3"/>
        <v>2.9873863505547944</v>
      </c>
      <c r="K19" s="1">
        <f t="shared" si="4"/>
        <v>0.5204695211410364</v>
      </c>
      <c r="L19" s="1">
        <f t="shared" si="1"/>
        <v>9.1500000000000001E-3</v>
      </c>
    </row>
    <row r="20" spans="3:12" x14ac:dyDescent="0.2">
      <c r="C20" s="1" t="s">
        <v>12</v>
      </c>
      <c r="D20" s="1">
        <v>3.7</v>
      </c>
      <c r="E20" s="5"/>
      <c r="I20" s="5"/>
    </row>
    <row r="21" spans="3:12" x14ac:dyDescent="0.2">
      <c r="C21" s="1" t="s">
        <v>13</v>
      </c>
      <c r="D21" s="1">
        <v>4</v>
      </c>
      <c r="E21" s="5"/>
      <c r="G21" s="1" t="s">
        <v>53</v>
      </c>
      <c r="H21" s="1" t="s">
        <v>52</v>
      </c>
      <c r="I21" s="5"/>
    </row>
    <row r="22" spans="3:12" x14ac:dyDescent="0.2">
      <c r="G22" s="1">
        <v>0</v>
      </c>
      <c r="H22" s="1">
        <v>0</v>
      </c>
    </row>
    <row r="23" spans="3:12" x14ac:dyDescent="0.2">
      <c r="G23" s="1">
        <v>0.50267535919205064</v>
      </c>
      <c r="H23" s="1">
        <v>0.50267535919205064</v>
      </c>
    </row>
    <row r="24" spans="3:12" x14ac:dyDescent="0.2">
      <c r="G24" s="1">
        <v>1.5043953395863245</v>
      </c>
      <c r="H24" s="1">
        <v>1.5100736350474</v>
      </c>
    </row>
    <row r="25" spans="3:12" x14ac:dyDescent="0.2">
      <c r="G25" s="1">
        <v>2.0797210776670423</v>
      </c>
      <c r="H25" s="1">
        <v>2.0905561781469806</v>
      </c>
    </row>
    <row r="26" spans="3:12" x14ac:dyDescent="0.2">
      <c r="G26" s="1">
        <v>2.4809142437368017</v>
      </c>
      <c r="H26" s="1">
        <v>2.4929012212477462</v>
      </c>
    </row>
    <row r="27" spans="3:12" x14ac:dyDescent="0.2">
      <c r="G27" s="1">
        <v>2.7154641821975769</v>
      </c>
      <c r="H27" s="1">
        <v>2.5932315373390313</v>
      </c>
    </row>
    <row r="28" spans="3:12" x14ac:dyDescent="0.2">
      <c r="G28" s="1">
        <v>2.991982027984152</v>
      </c>
      <c r="H28" s="1">
        <v>2.7713690373378435</v>
      </c>
    </row>
    <row r="29" spans="3:12" x14ac:dyDescent="0.2">
      <c r="G29" s="1">
        <v>3.1815200107670796</v>
      </c>
      <c r="H29" s="1">
        <v>2.8655566810153763</v>
      </c>
    </row>
    <row r="30" spans="3:12" x14ac:dyDescent="0.2">
      <c r="G30" s="1">
        <v>3.5078558716958308</v>
      </c>
      <c r="H30" s="1">
        <v>2.9873863505547944</v>
      </c>
    </row>
    <row r="32" spans="3:12" x14ac:dyDescent="0.2">
      <c r="G32" s="1" t="s">
        <v>31</v>
      </c>
      <c r="H32" s="1">
        <v>1.0556000000000001</v>
      </c>
    </row>
    <row r="33" spans="6:8" x14ac:dyDescent="0.2">
      <c r="G33" s="1" t="s">
        <v>32</v>
      </c>
      <c r="H33" s="1">
        <v>5.3E-3</v>
      </c>
    </row>
    <row r="34" spans="6:8" x14ac:dyDescent="0.2">
      <c r="G34" s="1" t="s">
        <v>33</v>
      </c>
      <c r="H34" s="2">
        <v>0</v>
      </c>
    </row>
    <row r="35" spans="6:8" x14ac:dyDescent="0.2">
      <c r="G35" s="1" t="s">
        <v>34</v>
      </c>
      <c r="H35" s="2">
        <f>H32*H34+H33</f>
        <v>5.3E-3</v>
      </c>
    </row>
    <row r="36" spans="6:8" x14ac:dyDescent="0.2">
      <c r="G36" s="1" t="s">
        <v>54</v>
      </c>
      <c r="H36" s="2" t="s">
        <v>55</v>
      </c>
    </row>
    <row r="37" spans="6:8" x14ac:dyDescent="0.2">
      <c r="F37" s="1">
        <v>0</v>
      </c>
      <c r="G37" s="1">
        <v>8.0500000000000007</v>
      </c>
      <c r="H37" s="1">
        <v>8.5030000000000001</v>
      </c>
    </row>
    <row r="38" spans="6:8" x14ac:dyDescent="0.2">
      <c r="F38" s="1">
        <v>0.5</v>
      </c>
      <c r="G38" s="1">
        <v>2.5299999999999998</v>
      </c>
      <c r="H38" s="1">
        <v>2.6760000000000002</v>
      </c>
    </row>
    <row r="39" spans="6:8" x14ac:dyDescent="0.2">
      <c r="F39" s="1">
        <v>1</v>
      </c>
      <c r="G39" s="1">
        <v>0.80300000000000005</v>
      </c>
      <c r="H39" s="1">
        <v>0.84899999999999998</v>
      </c>
    </row>
    <row r="40" spans="6:8" x14ac:dyDescent="0.2">
      <c r="F40" s="1">
        <v>1.5</v>
      </c>
      <c r="G40" s="1">
        <v>0.252</v>
      </c>
      <c r="H40" s="1">
        <v>0.26900000000000002</v>
      </c>
    </row>
    <row r="41" spans="6:8" x14ac:dyDescent="0.2">
      <c r="F41" s="1">
        <v>2</v>
      </c>
      <c r="G41" s="1">
        <v>6.7000000000000004E-2</v>
      </c>
      <c r="H41" s="1">
        <v>7.2999999999999995E-2</v>
      </c>
    </row>
    <row r="42" spans="6:8" x14ac:dyDescent="0.2">
      <c r="F42" s="1">
        <v>2.5</v>
      </c>
      <c r="G42" s="1">
        <v>2.6599999999999999E-2</v>
      </c>
      <c r="H42" s="1">
        <v>3.1E-2</v>
      </c>
    </row>
    <row r="43" spans="6:8" x14ac:dyDescent="0.2">
      <c r="F43" s="1">
        <v>2.7</v>
      </c>
      <c r="G43" s="1">
        <v>1.55E-2</v>
      </c>
      <c r="H43" s="1">
        <v>2.5399999999999999E-2</v>
      </c>
    </row>
    <row r="44" spans="6:8" x14ac:dyDescent="0.2">
      <c r="F44" s="1">
        <v>3</v>
      </c>
      <c r="G44" s="1">
        <v>8.2000000000000007E-3</v>
      </c>
      <c r="H44" s="1">
        <v>1.7649999999999999E-2</v>
      </c>
    </row>
    <row r="45" spans="6:8" x14ac:dyDescent="0.2">
      <c r="F45" s="1">
        <v>3.2</v>
      </c>
      <c r="G45" s="1">
        <v>5.3E-3</v>
      </c>
      <c r="H45" s="1">
        <v>1.465E-2</v>
      </c>
    </row>
    <row r="46" spans="6:8" x14ac:dyDescent="0.2">
      <c r="F46" s="1">
        <v>3.5</v>
      </c>
      <c r="G46" s="1">
        <v>2E-3</v>
      </c>
      <c r="H46" s="2">
        <v>5.5100000000000001E-3</v>
      </c>
    </row>
    <row r="47" spans="6:8" x14ac:dyDescent="0.2">
      <c r="F47" s="1">
        <v>3.7</v>
      </c>
      <c r="G47" s="1">
        <v>1E-3</v>
      </c>
      <c r="H47" s="2">
        <v>5.4099999999999999E-3</v>
      </c>
    </row>
    <row r="48" spans="6:8" x14ac:dyDescent="0.2">
      <c r="F48" s="1">
        <v>4</v>
      </c>
      <c r="G48" s="3">
        <v>0</v>
      </c>
      <c r="H48" s="4">
        <v>5.3E-3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D16" sqref="D16"/>
    </sheetView>
  </sheetViews>
  <sheetFormatPr defaultColWidth="11.140625" defaultRowHeight="12" x14ac:dyDescent="0.25"/>
  <cols>
    <col min="1" max="16384" width="11.140625" style="7"/>
  </cols>
  <sheetData>
    <row r="1" spans="1:13" x14ac:dyDescent="0.25">
      <c r="H1" s="8"/>
    </row>
    <row r="2" spans="1:13" x14ac:dyDescent="0.2">
      <c r="B2" s="9">
        <f>A5</f>
        <v>8.0500000000000007</v>
      </c>
      <c r="C2" s="7" t="s">
        <v>42</v>
      </c>
      <c r="D2" s="7">
        <f>B6/C6</f>
        <v>1.0237787356253578</v>
      </c>
      <c r="E2" s="7" t="s">
        <v>43</v>
      </c>
      <c r="F2" s="8">
        <v>1E-4</v>
      </c>
      <c r="G2" s="9">
        <f>B2+F2</f>
        <v>8.0501000000000005</v>
      </c>
      <c r="I2" s="9">
        <v>8.0500000000000007</v>
      </c>
      <c r="K2" s="7" t="s">
        <v>41</v>
      </c>
      <c r="L2" s="10">
        <v>1.0556000000000001</v>
      </c>
    </row>
    <row r="3" spans="1:13" x14ac:dyDescent="0.2">
      <c r="A3" s="7" t="s">
        <v>2</v>
      </c>
      <c r="B3" s="7" t="s">
        <v>3</v>
      </c>
      <c r="F3" s="8"/>
      <c r="K3" s="7" t="s">
        <v>40</v>
      </c>
      <c r="L3" s="10">
        <v>5.3E-3</v>
      </c>
    </row>
    <row r="4" spans="1:13" ht="56.25" customHeight="1" x14ac:dyDescent="0.25">
      <c r="A4" s="11" t="s">
        <v>45</v>
      </c>
      <c r="B4" s="11" t="s">
        <v>46</v>
      </c>
      <c r="C4" s="7" t="s">
        <v>5</v>
      </c>
      <c r="D4" s="12" t="s">
        <v>47</v>
      </c>
      <c r="E4" s="12" t="s">
        <v>37</v>
      </c>
      <c r="F4" s="13" t="s">
        <v>36</v>
      </c>
      <c r="G4" s="13" t="s">
        <v>48</v>
      </c>
      <c r="H4" s="13" t="s">
        <v>51</v>
      </c>
      <c r="I4" s="14" t="s">
        <v>49</v>
      </c>
      <c r="J4" s="14" t="s">
        <v>35</v>
      </c>
      <c r="K4" s="15" t="s">
        <v>38</v>
      </c>
      <c r="L4" s="15" t="s">
        <v>39</v>
      </c>
      <c r="M4" s="13" t="s">
        <v>44</v>
      </c>
    </row>
    <row r="5" spans="1:13" x14ac:dyDescent="0.25">
      <c r="A5" s="16">
        <v>8.0500000000000007</v>
      </c>
      <c r="B5" s="17">
        <f t="shared" ref="B5:B14" si="0">LOG(B$2/A5)</f>
        <v>0</v>
      </c>
      <c r="C5" s="18">
        <v>0</v>
      </c>
      <c r="D5" s="19">
        <f>D$2*C5</f>
        <v>0</v>
      </c>
      <c r="E5" s="19">
        <f t="shared" ref="E5:E14" si="1">B5-D5</f>
        <v>0</v>
      </c>
      <c r="F5" s="20">
        <f t="shared" ref="F5:F14" si="2">A5+F$2</f>
        <v>8.0501000000000005</v>
      </c>
      <c r="G5" s="21">
        <f t="shared" ref="G5:G14" si="3">LOG(G$2/F5)</f>
        <v>0</v>
      </c>
      <c r="H5" s="21">
        <f t="shared" ref="H5:H14" si="4">B5-G5</f>
        <v>0</v>
      </c>
      <c r="I5" s="22">
        <f t="shared" ref="I5:I14" si="5">I$2/10^D5</f>
        <v>8.0500000000000007</v>
      </c>
      <c r="J5" s="22">
        <f t="shared" ref="J5:J14" si="6">A5-I5</f>
        <v>0</v>
      </c>
      <c r="K5" s="9">
        <v>8.5030000000000001</v>
      </c>
      <c r="L5" s="9">
        <f t="shared" ref="L5:L14" si="7">A5*L$2+L$3</f>
        <v>8.5028800000000011</v>
      </c>
      <c r="M5" s="9">
        <f t="shared" ref="M5:M14" si="8">K5-L5</f>
        <v>1.1999999999900979E-4</v>
      </c>
    </row>
    <row r="6" spans="1:13" x14ac:dyDescent="0.25">
      <c r="A6" s="16">
        <v>2.5299999999999998</v>
      </c>
      <c r="B6" s="17">
        <f t="shared" si="0"/>
        <v>0.50267535919205064</v>
      </c>
      <c r="C6" s="18">
        <v>0.49099999999999999</v>
      </c>
      <c r="D6" s="19">
        <f t="shared" ref="D6:D14" si="9">D$2*C6</f>
        <v>0.50267535919205064</v>
      </c>
      <c r="E6" s="19">
        <f t="shared" si="1"/>
        <v>0</v>
      </c>
      <c r="F6" s="20">
        <f t="shared" si="2"/>
        <v>2.5301</v>
      </c>
      <c r="G6" s="21">
        <f t="shared" si="3"/>
        <v>0.50266358867048733</v>
      </c>
      <c r="H6" s="21">
        <f t="shared" si="4"/>
        <v>1.1770521563314595E-5</v>
      </c>
      <c r="I6" s="22">
        <f t="shared" si="5"/>
        <v>2.5299999999999998</v>
      </c>
      <c r="J6" s="22">
        <f t="shared" si="6"/>
        <v>0</v>
      </c>
      <c r="K6" s="9">
        <v>2.6760000000000002</v>
      </c>
      <c r="L6" s="9">
        <f t="shared" si="7"/>
        <v>2.6759680000000001</v>
      </c>
      <c r="M6" s="9">
        <f t="shared" si="8"/>
        <v>3.2000000000032003E-5</v>
      </c>
    </row>
    <row r="7" spans="1:13" x14ac:dyDescent="0.25">
      <c r="A7" s="16">
        <v>0.80300000000000005</v>
      </c>
      <c r="B7" s="17">
        <f t="shared" si="0"/>
        <v>1.0010803350891875</v>
      </c>
      <c r="C7" s="18">
        <v>0.98099999999999998</v>
      </c>
      <c r="D7" s="19">
        <f t="shared" si="9"/>
        <v>1.004326939648476</v>
      </c>
      <c r="E7" s="19">
        <f t="shared" si="1"/>
        <v>-3.2466045592884907E-3</v>
      </c>
      <c r="F7" s="20">
        <f t="shared" si="2"/>
        <v>0.80310000000000004</v>
      </c>
      <c r="G7" s="21">
        <f t="shared" si="3"/>
        <v>1.0010316493902727</v>
      </c>
      <c r="H7" s="21">
        <f t="shared" si="4"/>
        <v>4.8685698914807674E-5</v>
      </c>
      <c r="I7" s="22">
        <f t="shared" si="5"/>
        <v>0.79701948839896264</v>
      </c>
      <c r="J7" s="22">
        <f t="shared" si="6"/>
        <v>5.9805116010374082E-3</v>
      </c>
      <c r="K7" s="9">
        <v>0.84899999999999998</v>
      </c>
      <c r="L7" s="9">
        <f t="shared" si="7"/>
        <v>0.85294680000000012</v>
      </c>
      <c r="M7" s="9">
        <f t="shared" si="8"/>
        <v>-3.9468000000001391E-3</v>
      </c>
    </row>
    <row r="8" spans="1:13" x14ac:dyDescent="0.25">
      <c r="A8" s="16">
        <v>0.252</v>
      </c>
      <c r="B8" s="17">
        <f t="shared" si="0"/>
        <v>1.5043953395863245</v>
      </c>
      <c r="C8" s="18">
        <v>1.4750000000000001</v>
      </c>
      <c r="D8" s="19">
        <f t="shared" si="9"/>
        <v>1.5100736350474029</v>
      </c>
      <c r="E8" s="19">
        <f t="shared" si="1"/>
        <v>-5.678295461078342E-3</v>
      </c>
      <c r="F8" s="20">
        <f t="shared" si="2"/>
        <v>0.25209999999999999</v>
      </c>
      <c r="G8" s="21">
        <f t="shared" si="3"/>
        <v>1.504228429620422</v>
      </c>
      <c r="H8" s="21">
        <f t="shared" si="4"/>
        <v>1.669099659025175E-4</v>
      </c>
      <c r="I8" s="22">
        <f t="shared" si="5"/>
        <v>0.24872660690641096</v>
      </c>
      <c r="J8" s="22">
        <f t="shared" si="6"/>
        <v>3.2733930935890387E-3</v>
      </c>
      <c r="K8" s="9">
        <v>0.26900000000000002</v>
      </c>
      <c r="L8" s="9">
        <f t="shared" si="7"/>
        <v>0.27131120000000003</v>
      </c>
      <c r="M8" s="9">
        <f t="shared" si="8"/>
        <v>-2.3112000000000132E-3</v>
      </c>
    </row>
    <row r="9" spans="1:13" x14ac:dyDescent="0.25">
      <c r="A9" s="16">
        <v>6.7000000000000004E-2</v>
      </c>
      <c r="B9" s="17">
        <f t="shared" si="0"/>
        <v>2.0797210776670423</v>
      </c>
      <c r="C9" s="18">
        <v>2.0419999999999998</v>
      </c>
      <c r="D9" s="19">
        <f t="shared" si="9"/>
        <v>2.0905561781469806</v>
      </c>
      <c r="E9" s="19">
        <f t="shared" si="1"/>
        <v>-1.0835100479938298E-2</v>
      </c>
      <c r="F9" s="20">
        <f t="shared" si="2"/>
        <v>6.7100000000000007E-2</v>
      </c>
      <c r="G9" s="21">
        <f t="shared" si="3"/>
        <v>2.0790787551278758</v>
      </c>
      <c r="H9" s="21">
        <f t="shared" si="4"/>
        <v>6.4232253916651771E-4</v>
      </c>
      <c r="I9" s="22">
        <f t="shared" si="5"/>
        <v>6.5349113760320293E-2</v>
      </c>
      <c r="J9" s="22">
        <f t="shared" si="6"/>
        <v>1.6508862396797108E-3</v>
      </c>
      <c r="K9" s="9">
        <v>7.2999999999999995E-2</v>
      </c>
      <c r="L9" s="9">
        <f t="shared" si="7"/>
        <v>7.6025200000000015E-2</v>
      </c>
      <c r="M9" s="9">
        <f t="shared" si="8"/>
        <v>-3.0252000000000195E-3</v>
      </c>
    </row>
    <row r="10" spans="1:13" x14ac:dyDescent="0.25">
      <c r="A10" s="16">
        <v>2.6599999999999999E-2</v>
      </c>
      <c r="B10" s="17">
        <f t="shared" si="0"/>
        <v>2.4809142437368017</v>
      </c>
      <c r="C10" s="18">
        <v>2.4350000000000001</v>
      </c>
      <c r="D10" s="19">
        <f t="shared" si="9"/>
        <v>2.4929012212477462</v>
      </c>
      <c r="E10" s="19">
        <f t="shared" si="1"/>
        <v>-1.1986977510944463E-2</v>
      </c>
      <c r="F10" s="20">
        <f t="shared" si="2"/>
        <v>2.6699999999999998E-2</v>
      </c>
      <c r="G10" s="21">
        <f t="shared" si="3"/>
        <v>2.4792900139322924</v>
      </c>
      <c r="H10" s="21">
        <f t="shared" si="4"/>
        <v>1.6242298045092696E-3</v>
      </c>
      <c r="I10" s="22">
        <f t="shared" si="5"/>
        <v>2.587585203832813E-2</v>
      </c>
      <c r="J10" s="22">
        <f t="shared" si="6"/>
        <v>7.2414796167186851E-4</v>
      </c>
      <c r="K10" s="9">
        <v>3.1E-2</v>
      </c>
      <c r="L10" s="9">
        <f t="shared" si="7"/>
        <v>3.3378959999999999E-2</v>
      </c>
      <c r="M10" s="9">
        <f t="shared" si="8"/>
        <v>-2.3789599999999994E-3</v>
      </c>
    </row>
    <row r="11" spans="1:13" x14ac:dyDescent="0.25">
      <c r="A11" s="16">
        <v>1.55E-2</v>
      </c>
      <c r="B11" s="17">
        <f t="shared" si="0"/>
        <v>2.7154641821975769</v>
      </c>
      <c r="C11" s="18">
        <v>2.5329999999999999</v>
      </c>
      <c r="D11" s="19">
        <f t="shared" si="9"/>
        <v>2.5932315373390313</v>
      </c>
      <c r="E11" s="19">
        <f t="shared" si="1"/>
        <v>0.12223264485854557</v>
      </c>
      <c r="F11" s="20">
        <f t="shared" si="2"/>
        <v>1.5599999999999999E-2</v>
      </c>
      <c r="G11" s="21">
        <f t="shared" si="3"/>
        <v>2.7126766769424062</v>
      </c>
      <c r="H11" s="21">
        <f t="shared" si="4"/>
        <v>2.7875052551706858E-3</v>
      </c>
      <c r="I11" s="22">
        <f t="shared" si="5"/>
        <v>2.0538292896100662E-2</v>
      </c>
      <c r="J11" s="22">
        <f t="shared" si="6"/>
        <v>-5.0382928961006622E-3</v>
      </c>
      <c r="K11" s="9">
        <v>2.5399999999999999E-2</v>
      </c>
      <c r="L11" s="9">
        <f t="shared" si="7"/>
        <v>2.1661800000000002E-2</v>
      </c>
      <c r="M11" s="9">
        <f t="shared" si="8"/>
        <v>3.7381999999999971E-3</v>
      </c>
    </row>
    <row r="12" spans="1:13" x14ac:dyDescent="0.25">
      <c r="A12" s="16">
        <v>8.2000000000000007E-3</v>
      </c>
      <c r="B12" s="17">
        <f t="shared" si="0"/>
        <v>2.991982027984152</v>
      </c>
      <c r="C12" s="18">
        <v>2.7069999999999999</v>
      </c>
      <c r="D12" s="19">
        <f t="shared" si="9"/>
        <v>2.7713690373378435</v>
      </c>
      <c r="E12" s="19">
        <f t="shared" si="1"/>
        <v>0.22061299064630857</v>
      </c>
      <c r="F12" s="20">
        <f t="shared" si="2"/>
        <v>8.3000000000000001E-3</v>
      </c>
      <c r="G12" s="21">
        <f t="shared" si="3"/>
        <v>2.9867231829207941</v>
      </c>
      <c r="H12" s="21">
        <f t="shared" si="4"/>
        <v>5.258845063357942E-3</v>
      </c>
      <c r="I12" s="22">
        <f t="shared" si="5"/>
        <v>1.3627834258014754E-2</v>
      </c>
      <c r="J12" s="22">
        <f t="shared" si="6"/>
        <v>-5.4278342580147531E-3</v>
      </c>
      <c r="K12" s="9">
        <v>1.7649999999999999E-2</v>
      </c>
      <c r="L12" s="9">
        <f t="shared" si="7"/>
        <v>1.395592E-2</v>
      </c>
      <c r="M12" s="9">
        <f t="shared" si="8"/>
        <v>3.6940799999999989E-3</v>
      </c>
    </row>
    <row r="13" spans="1:13" x14ac:dyDescent="0.25">
      <c r="A13" s="16">
        <v>5.3E-3</v>
      </c>
      <c r="B13" s="17">
        <f t="shared" si="0"/>
        <v>3.1815200107670796</v>
      </c>
      <c r="C13" s="18">
        <v>2.7989999999999999</v>
      </c>
      <c r="D13" s="19">
        <f t="shared" si="9"/>
        <v>2.8655566810153763</v>
      </c>
      <c r="E13" s="19">
        <f t="shared" si="1"/>
        <v>0.31596332975170327</v>
      </c>
      <c r="F13" s="20">
        <f t="shared" si="2"/>
        <v>5.4000000000000003E-3</v>
      </c>
      <c r="G13" s="21">
        <f t="shared" si="3"/>
        <v>3.1734075154738992</v>
      </c>
      <c r="H13" s="21">
        <f t="shared" si="4"/>
        <v>8.1124952931803662E-3</v>
      </c>
      <c r="I13" s="22">
        <f t="shared" si="5"/>
        <v>1.0970822773064286E-2</v>
      </c>
      <c r="J13" s="22">
        <f t="shared" si="6"/>
        <v>-5.670822773064286E-3</v>
      </c>
      <c r="K13" s="9">
        <v>1.465E-2</v>
      </c>
      <c r="L13" s="9">
        <f t="shared" si="7"/>
        <v>1.089468E-2</v>
      </c>
      <c r="M13" s="9">
        <f t="shared" si="8"/>
        <v>3.7553199999999995E-3</v>
      </c>
    </row>
    <row r="14" spans="1:13" x14ac:dyDescent="0.25">
      <c r="A14" s="16">
        <v>2.5000000000000001E-3</v>
      </c>
      <c r="B14" s="17">
        <f t="shared" si="0"/>
        <v>3.5078558716958308</v>
      </c>
      <c r="C14" s="18">
        <v>2.9180000000000001</v>
      </c>
      <c r="D14" s="19">
        <f t="shared" si="9"/>
        <v>2.9873863505547944</v>
      </c>
      <c r="E14" s="19">
        <f t="shared" si="1"/>
        <v>0.5204695211410364</v>
      </c>
      <c r="F14" s="20">
        <f t="shared" si="2"/>
        <v>2.5999999999999999E-3</v>
      </c>
      <c r="G14" s="21">
        <f t="shared" si="3"/>
        <v>3.4908279273260501</v>
      </c>
      <c r="H14" s="21">
        <f t="shared" si="4"/>
        <v>1.7027944369780723E-2</v>
      </c>
      <c r="I14" s="22">
        <f t="shared" si="5"/>
        <v>8.2872326255233938E-3</v>
      </c>
      <c r="J14" s="22">
        <f t="shared" si="6"/>
        <v>-5.7872326255233933E-3</v>
      </c>
      <c r="K14" s="9">
        <v>1.1650000000000001E-2</v>
      </c>
      <c r="L14" s="9">
        <f t="shared" si="7"/>
        <v>7.9389999999999999E-3</v>
      </c>
      <c r="M14" s="9">
        <f t="shared" si="8"/>
        <v>3.7110000000000008E-3</v>
      </c>
    </row>
  </sheetData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2014-02-15T23:25:51Z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